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80" windowHeight="74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<sst xmlns="http://schemas.openxmlformats.org/spreadsheetml/2006/main" count="83" uniqueCount="57">
  <si>
    <t>SUMMARY OF SOURCES AND USES OF FUNDS BY PROJECT COMPONENT</t>
  </si>
  <si>
    <t>Current Date:</t>
  </si>
  <si>
    <t>Statement II-1</t>
  </si>
  <si>
    <t>Countdown to the Project</t>
  </si>
  <si>
    <t>PROJECT NAME: THE WORLD BANK LOAN SUSTAINABLE FORESTRY DEVELOPMENT PROJECT</t>
  </si>
  <si>
    <t>Finish Date:</t>
  </si>
  <si>
    <t>Unit: RMB yuan</t>
  </si>
  <si>
    <t>Current Period</t>
  </si>
  <si>
    <t>Cumulative</t>
  </si>
  <si>
    <t>Current Year Budget</t>
  </si>
  <si>
    <t>Current Period Actual</t>
  </si>
  <si>
    <t>Current period % completed</t>
  </si>
  <si>
    <t>Life of PAD</t>
  </si>
  <si>
    <t>Cumulative Actual</t>
  </si>
  <si>
    <t>Cumulative % Completed</t>
  </si>
  <si>
    <t>Total Sources of Funds</t>
  </si>
  <si>
    <t>IBRD Loan</t>
  </si>
  <si>
    <t>Counterpart Fund</t>
  </si>
  <si>
    <t>1、 Province</t>
  </si>
  <si>
    <t>2、 Prefecture</t>
  </si>
  <si>
    <t>3、County</t>
  </si>
  <si>
    <t>4、 Self-Raised Funds</t>
  </si>
  <si>
    <t>Total Application of Funds</t>
  </si>
  <si>
    <t>1、Establishment of Timber Plantations</t>
  </si>
  <si>
    <t>Site Preparation</t>
  </si>
  <si>
    <t>Planting</t>
  </si>
  <si>
    <t>Seedling</t>
  </si>
  <si>
    <t>Fertilizer</t>
  </si>
  <si>
    <t>Imported Seed</t>
  </si>
  <si>
    <t>Equipment</t>
  </si>
  <si>
    <t>2、Establishment of Economic Tree Crops</t>
  </si>
  <si>
    <t>Tending</t>
  </si>
  <si>
    <t>Pesticide</t>
  </si>
  <si>
    <t>3、Pre-Commercial Thinning</t>
  </si>
  <si>
    <t>Thinning</t>
  </si>
  <si>
    <t>Forest Trail</t>
  </si>
  <si>
    <t>Other</t>
  </si>
  <si>
    <t>4、Stock Development</t>
  </si>
  <si>
    <t>Small-scale civil work</t>
  </si>
  <si>
    <t>Training</t>
  </si>
  <si>
    <t>5、Training and Extension</t>
  </si>
  <si>
    <t>Domestic Training</t>
  </si>
  <si>
    <t>Overseas Training</t>
  </si>
  <si>
    <t>Technical Consultation</t>
  </si>
  <si>
    <t>6、Rural Infrastructure</t>
  </si>
  <si>
    <t>Guard/Storage Sheds</t>
  </si>
  <si>
    <t>Forest Trails</t>
  </si>
  <si>
    <t>Irrigation Facilities</t>
  </si>
  <si>
    <t>Marketing Infrastructure</t>
  </si>
  <si>
    <t>7、Monitoring and Evaluation</t>
  </si>
  <si>
    <t>8、Other Expenditure</t>
  </si>
  <si>
    <t>Difference</t>
  </si>
  <si>
    <t>XX</t>
  </si>
  <si>
    <t>1、Change in Receivables</t>
  </si>
  <si>
    <t>2、Change in Payables</t>
  </si>
  <si>
    <t>3、Change in Cash and Bank</t>
  </si>
  <si>
    <t>4、Others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</si>
</sst>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&quot;￥&quot;* #,##0.00_ ;_ &quot;￥&quot;* \-#,##0.00_ ;_ &quot;￥&quot;* &quot;-&quot;??_ ;_ @_ "/>
    <numFmt numFmtId="180" formatCode="###\ ###\ ###\ ###.##"/>
    <numFmt numFmtId="181" formatCode="###\ ###\ ###\ ###.00"/>
  </numFmts>
  <fonts count="35">
    <font>
      <sz val="12"/>
      <name val="宋体"/>
      <charset val="134"/>
    </font>
    <font>
      <sz val="8"/>
      <name val="Shippori Mincho B1"/>
      <charset val="134"/>
    </font>
    <font>
      <sz val="9"/>
      <name val="Shippori Mincho B1"/>
      <charset val="134"/>
    </font>
    <font>
      <sz val="12"/>
      <name val="Shippori Mincho B1"/>
      <charset val="134"/>
    </font>
    <font>
      <b/>
      <sz val="14"/>
      <name val="Shippori Mincho B1"/>
      <charset val="0"/>
    </font>
    <font>
      <sz val="10"/>
      <name val="Shippori Mincho B1"/>
      <charset val="134"/>
    </font>
    <font>
      <sz val="10"/>
      <name val="Shippori Mincho B1"/>
      <charset val="0"/>
    </font>
    <font>
      <sz val="8"/>
      <name val="Shippori Mincho B1"/>
      <charset val="0"/>
    </font>
    <font>
      <sz val="9"/>
      <name val="Shippori Mincho B1"/>
      <charset val="0"/>
    </font>
    <font>
      <b/>
      <sz val="9"/>
      <name val="Shippori Mincho B1"/>
      <charset val="134"/>
    </font>
    <font>
      <b/>
      <sz val="10"/>
      <name val="Shippori Mincho B1"/>
      <charset val="134"/>
    </font>
    <font>
      <sz val="11"/>
      <color theme="1"/>
      <name val="Shippori Mincho B1"/>
      <charset val="134"/>
    </font>
    <font>
      <sz val="16"/>
      <name val="Shippori Mincho B1"/>
      <charset val="134"/>
    </font>
    <font>
      <sz val="36"/>
      <name val="Shippori Mincho B1"/>
      <charset val="134"/>
    </font>
    <font>
      <sz val="14"/>
      <name val="Shippori Mincho B1"/>
      <charset val="134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4" borderId="14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22" borderId="16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1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1" fillId="24" borderId="16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6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9" fontId="6" fillId="0" borderId="0" xfId="6" applyFont="1" applyAlignment="1">
      <alignment horizontal="center" vertical="center"/>
    </xf>
    <xf numFmtId="180" fontId="6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9" fontId="7" fillId="0" borderId="0" xfId="6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9" fontId="8" fillId="0" borderId="5" xfId="6" applyFont="1" applyBorder="1" applyAlignment="1">
      <alignment horizontal="center"/>
    </xf>
    <xf numFmtId="0" fontId="2" fillId="0" borderId="6" xfId="0" applyFont="1" applyBorder="1">
      <alignment vertical="center"/>
    </xf>
    <xf numFmtId="0" fontId="8" fillId="0" borderId="6" xfId="0" applyFont="1" applyBorder="1" applyAlignment="1">
      <alignment horizontal="center"/>
    </xf>
    <xf numFmtId="9" fontId="8" fillId="0" borderId="6" xfId="6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81" fontId="8" fillId="0" borderId="7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/>
    </xf>
    <xf numFmtId="9" fontId="8" fillId="0" borderId="2" xfId="6" applyFont="1" applyBorder="1" applyAlignment="1">
      <alignment horizontal="center"/>
    </xf>
    <xf numFmtId="181" fontId="8" fillId="0" borderId="2" xfId="0" applyNumberFormat="1" applyFont="1" applyBorder="1" applyAlignment="1" applyProtection="1">
      <alignment horizontal="center" vertical="center"/>
      <protection locked="0"/>
    </xf>
    <xf numFmtId="181" fontId="8" fillId="0" borderId="2" xfId="0" applyNumberFormat="1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8" xfId="0" applyFont="1" applyBorder="1">
      <alignment vertical="center"/>
    </xf>
    <xf numFmtId="181" fontId="8" fillId="0" borderId="8" xfId="0" applyNumberFormat="1" applyFont="1" applyBorder="1" applyAlignment="1" applyProtection="1">
      <alignment horizontal="center" vertical="center"/>
      <protection locked="0"/>
    </xf>
    <xf numFmtId="10" fontId="8" fillId="0" borderId="8" xfId="0" applyNumberFormat="1" applyFont="1" applyBorder="1" applyAlignment="1">
      <alignment horizontal="center"/>
    </xf>
    <xf numFmtId="9" fontId="8" fillId="0" borderId="8" xfId="6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6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81" fontId="8" fillId="0" borderId="2" xfId="0" applyNumberFormat="1" applyFont="1" applyBorder="1" applyAlignment="1">
      <alignment horizont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181" fontId="8" fillId="0" borderId="6" xfId="0" applyNumberFormat="1" applyFont="1" applyBorder="1" applyAlignment="1">
      <alignment horizontal="center"/>
    </xf>
    <xf numFmtId="181" fontId="8" fillId="0" borderId="6" xfId="0" applyNumberFormat="1" applyFont="1" applyBorder="1" applyAlignment="1" applyProtection="1">
      <alignment horizontal="center" vertical="center"/>
      <protection locked="0"/>
    </xf>
    <xf numFmtId="10" fontId="2" fillId="0" borderId="6" xfId="0" applyNumberFormat="1" applyFont="1" applyBorder="1" applyAlignment="1">
      <alignment horizontal="center" vertical="center"/>
    </xf>
    <xf numFmtId="9" fontId="2" fillId="0" borderId="6" xfId="6" applyFont="1" applyBorder="1" applyAlignment="1">
      <alignment horizontal="center" vertical="center"/>
    </xf>
    <xf numFmtId="181" fontId="8" fillId="0" borderId="2" xfId="0" applyNumberFormat="1" applyFont="1" applyBorder="1" applyAlignment="1" applyProtection="1">
      <alignment horizontal="center"/>
      <protection locked="0"/>
    </xf>
    <xf numFmtId="181" fontId="8" fillId="0" borderId="4" xfId="0" applyNumberFormat="1" applyFont="1" applyBorder="1" applyAlignment="1">
      <alignment horizontal="center"/>
    </xf>
    <xf numFmtId="181" fontId="8" fillId="0" borderId="9" xfId="0" applyNumberFormat="1" applyFont="1" applyBorder="1" applyAlignment="1" applyProtection="1">
      <alignment horizontal="center" vertical="center"/>
      <protection locked="0"/>
    </xf>
    <xf numFmtId="10" fontId="2" fillId="0" borderId="5" xfId="0" applyNumberFormat="1" applyFont="1" applyBorder="1" applyAlignment="1">
      <alignment horizontal="center" vertical="center"/>
    </xf>
    <xf numFmtId="9" fontId="2" fillId="0" borderId="5" xfId="6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181" fontId="8" fillId="0" borderId="10" xfId="0" applyNumberFormat="1" applyFont="1" applyBorder="1" applyAlignment="1" applyProtection="1">
      <alignment horizontal="center" vertical="center"/>
      <protection locked="0"/>
    </xf>
    <xf numFmtId="18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9" fontId="8" fillId="0" borderId="11" xfId="6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81" fontId="6" fillId="0" borderId="2" xfId="0" applyNumberFormat="1" applyFont="1" applyBorder="1" applyAlignment="1">
      <alignment horizontal="center"/>
    </xf>
    <xf numFmtId="181" fontId="6" fillId="0" borderId="2" xfId="0" applyNumberFormat="1" applyFont="1" applyBorder="1" applyAlignment="1" applyProtection="1">
      <alignment horizontal="center"/>
      <protection locked="0"/>
    </xf>
    <xf numFmtId="0" fontId="8" fillId="0" borderId="6" xfId="0" applyFont="1" applyBorder="1">
      <alignment vertical="center"/>
    </xf>
    <xf numFmtId="181" fontId="8" fillId="0" borderId="6" xfId="0" applyNumberFormat="1" applyFont="1" applyBorder="1" applyAlignment="1" applyProtection="1">
      <alignment horizontal="center"/>
      <protection locked="0"/>
    </xf>
    <xf numFmtId="181" fontId="6" fillId="0" borderId="6" xfId="0" applyNumberFormat="1" applyFont="1" applyBorder="1" applyAlignment="1">
      <alignment horizontal="center"/>
    </xf>
    <xf numFmtId="181" fontId="6" fillId="0" borderId="6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58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3"/>
  <sheetViews>
    <sheetView showGridLines="0" tabSelected="1" zoomScale="90" zoomScaleNormal="90" zoomScaleSheetLayoutView="60" topLeftCell="C1" workbookViewId="0">
      <selection activeCell="P4" sqref="P4:R11"/>
    </sheetView>
  </sheetViews>
  <sheetFormatPr defaultColWidth="8.8" defaultRowHeight="19.8"/>
  <cols>
    <col min="1" max="1" width="36.3" style="3" customWidth="1"/>
    <col min="2" max="2" width="17.8" style="3" customWidth="1"/>
    <col min="3" max="3" width="19.1" style="4" customWidth="1"/>
    <col min="4" max="4" width="23.8" style="4" customWidth="1"/>
    <col min="5" max="5" width="13.9" style="4" customWidth="1"/>
    <col min="6" max="6" width="16.2" style="4" customWidth="1"/>
    <col min="7" max="7" width="21.5" style="5" customWidth="1"/>
    <col min="8" max="14" width="30.6583333333333" style="3" hidden="1" customWidth="1"/>
    <col min="15" max="15" width="7.44166666666667" style="3" customWidth="1"/>
    <col min="16" max="24" width="13.4" style="3" customWidth="1"/>
    <col min="25" max="16384" width="30.6583333333333" style="3" customWidth="1"/>
  </cols>
  <sheetData>
    <row r="1" s="1" customFormat="1" ht="27" customHeight="1" spans="1:14">
      <c r="A1" s="6" t="s">
        <v>0</v>
      </c>
      <c r="B1" s="6"/>
      <c r="C1" s="6"/>
      <c r="D1" s="6"/>
      <c r="E1" s="6"/>
      <c r="F1" s="6"/>
      <c r="G1" s="7"/>
      <c r="I1" s="65"/>
      <c r="J1" s="65"/>
      <c r="K1" s="65"/>
      <c r="L1" s="66"/>
      <c r="M1" s="65"/>
      <c r="N1" s="65"/>
    </row>
    <row r="2" s="1" customFormat="1" ht="15" customHeight="1" spans="1:18">
      <c r="A2" s="8"/>
      <c r="B2" s="8"/>
      <c r="C2" s="9"/>
      <c r="D2" s="9"/>
      <c r="E2" s="9" t="s">
        <v>1</v>
      </c>
      <c r="F2" s="10">
        <f ca="1">TODAY()</f>
        <v>44581</v>
      </c>
      <c r="G2" s="11" t="s">
        <v>2</v>
      </c>
      <c r="I2" s="65"/>
      <c r="J2" s="65"/>
      <c r="K2" s="65"/>
      <c r="L2" s="67"/>
      <c r="M2" s="65"/>
      <c r="N2" s="65"/>
      <c r="P2" s="68" t="s">
        <v>3</v>
      </c>
      <c r="Q2" s="68"/>
      <c r="R2" s="68"/>
    </row>
    <row r="3" s="1" customFormat="1" ht="18.75" customHeight="1" spans="1:18">
      <c r="A3" s="12" t="s">
        <v>4</v>
      </c>
      <c r="B3" s="13"/>
      <c r="C3" s="14"/>
      <c r="D3" s="14"/>
      <c r="E3" s="9" t="s">
        <v>5</v>
      </c>
      <c r="F3" s="10">
        <v>44857</v>
      </c>
      <c r="G3" s="15" t="s">
        <v>6</v>
      </c>
      <c r="I3" s="65"/>
      <c r="J3" s="65"/>
      <c r="K3" s="65"/>
      <c r="L3" s="67"/>
      <c r="M3" s="65"/>
      <c r="N3" s="65"/>
      <c r="P3" s="69"/>
      <c r="Q3" s="69"/>
      <c r="R3" s="69"/>
    </row>
    <row r="4" s="2" customFormat="1" ht="15" customHeight="1" spans="1:19">
      <c r="A4" s="16"/>
      <c r="B4" s="17" t="s">
        <v>7</v>
      </c>
      <c r="C4" s="18"/>
      <c r="D4" s="19"/>
      <c r="E4" s="20" t="s">
        <v>8</v>
      </c>
      <c r="F4" s="20"/>
      <c r="G4" s="21"/>
      <c r="I4" s="65"/>
      <c r="J4" s="65"/>
      <c r="K4" s="65"/>
      <c r="L4" s="67"/>
      <c r="M4" s="65"/>
      <c r="N4" s="65"/>
      <c r="P4" s="70" t="str">
        <f ca="1">F3-F2&amp;"DAYS"</f>
        <v>276DAYS</v>
      </c>
      <c r="Q4" s="70"/>
      <c r="R4" s="70"/>
      <c r="S4" s="72"/>
    </row>
    <row r="5" s="2" customFormat="1" ht="15" customHeight="1" spans="1:19">
      <c r="A5" s="22"/>
      <c r="B5" s="23" t="s">
        <v>9</v>
      </c>
      <c r="C5" s="23" t="s">
        <v>10</v>
      </c>
      <c r="D5" s="23" t="s">
        <v>11</v>
      </c>
      <c r="E5" s="23" t="s">
        <v>12</v>
      </c>
      <c r="F5" s="23" t="s">
        <v>13</v>
      </c>
      <c r="G5" s="24" t="s">
        <v>14</v>
      </c>
      <c r="I5" s="65"/>
      <c r="J5" s="65"/>
      <c r="K5" s="65"/>
      <c r="L5" s="65"/>
      <c r="M5" s="65"/>
      <c r="N5" s="65"/>
      <c r="O5" s="71"/>
      <c r="P5" s="70"/>
      <c r="Q5" s="70"/>
      <c r="R5" s="70"/>
      <c r="S5" s="72"/>
    </row>
    <row r="6" s="2" customFormat="1" ht="15" customHeight="1" spans="1:19">
      <c r="A6" s="25" t="s">
        <v>15</v>
      </c>
      <c r="B6" s="26">
        <f>B7+B8</f>
        <v>924142</v>
      </c>
      <c r="C6" s="26">
        <f>C7+C8</f>
        <v>877648</v>
      </c>
      <c r="D6" s="27">
        <f t="shared" ref="D6:D14" si="0">C6/B6</f>
        <v>0.94968954987437</v>
      </c>
      <c r="E6" s="26">
        <f>E7+E8</f>
        <v>167421933</v>
      </c>
      <c r="F6" s="26">
        <f>F7+F8</f>
        <v>141890372</v>
      </c>
      <c r="G6" s="28">
        <f t="shared" ref="G6:G14" si="1">F6/E6</f>
        <v>0.847501695013879</v>
      </c>
      <c r="O6" s="71"/>
      <c r="P6" s="70"/>
      <c r="Q6" s="70"/>
      <c r="R6" s="70"/>
      <c r="S6" s="72"/>
    </row>
    <row r="7" s="2" customFormat="1" ht="15" customHeight="1" spans="1:19">
      <c r="A7" s="16" t="s">
        <v>16</v>
      </c>
      <c r="B7" s="29">
        <v>1213</v>
      </c>
      <c r="C7" s="29">
        <v>1213</v>
      </c>
      <c r="D7" s="27">
        <f t="shared" si="0"/>
        <v>1</v>
      </c>
      <c r="E7" s="29">
        <v>23101</v>
      </c>
      <c r="F7" s="29">
        <v>23101</v>
      </c>
      <c r="G7" s="28">
        <f t="shared" si="1"/>
        <v>1</v>
      </c>
      <c r="O7" s="71"/>
      <c r="P7" s="70"/>
      <c r="Q7" s="70"/>
      <c r="R7" s="70"/>
      <c r="S7" s="72"/>
    </row>
    <row r="8" s="2" customFormat="1" ht="15" customHeight="1" spans="1:19">
      <c r="A8" s="16" t="s">
        <v>17</v>
      </c>
      <c r="B8" s="30">
        <f>SUM(B9:B12)</f>
        <v>922929</v>
      </c>
      <c r="C8" s="30">
        <f>SUM(C9:C12)</f>
        <v>876435</v>
      </c>
      <c r="D8" s="27">
        <f t="shared" si="0"/>
        <v>0.949623427154201</v>
      </c>
      <c r="E8" s="30">
        <f>SUM(E9:E12)</f>
        <v>167398832</v>
      </c>
      <c r="F8" s="30">
        <f>SUM(F9:F12)</f>
        <v>141867271</v>
      </c>
      <c r="G8" s="28">
        <f t="shared" si="1"/>
        <v>0.847480650283151</v>
      </c>
      <c r="O8" s="71"/>
      <c r="P8" s="70"/>
      <c r="Q8" s="70"/>
      <c r="R8" s="70"/>
      <c r="S8" s="72"/>
    </row>
    <row r="9" s="2" customFormat="1" ht="15" customHeight="1" spans="1:19">
      <c r="A9" s="31" t="s">
        <v>18</v>
      </c>
      <c r="B9" s="29">
        <v>354614</v>
      </c>
      <c r="C9" s="29">
        <v>331467</v>
      </c>
      <c r="D9" s="27">
        <f t="shared" si="0"/>
        <v>0.934726209343117</v>
      </c>
      <c r="E9" s="29">
        <v>65453133</v>
      </c>
      <c r="F9" s="29">
        <v>54278655</v>
      </c>
      <c r="G9" s="28">
        <f t="shared" si="1"/>
        <v>0.829275124232785</v>
      </c>
      <c r="O9" s="71"/>
      <c r="P9" s="70"/>
      <c r="Q9" s="70"/>
      <c r="R9" s="70"/>
      <c r="S9" s="72"/>
    </row>
    <row r="10" s="2" customFormat="1" ht="15" customHeight="1" spans="1:19">
      <c r="A10" s="31" t="s">
        <v>19</v>
      </c>
      <c r="B10" s="29">
        <v>201235</v>
      </c>
      <c r="C10" s="29">
        <v>199944</v>
      </c>
      <c r="D10" s="27">
        <f t="shared" si="0"/>
        <v>0.99358461500236</v>
      </c>
      <c r="E10" s="29">
        <v>55213465</v>
      </c>
      <c r="F10" s="29">
        <v>45876315</v>
      </c>
      <c r="G10" s="28">
        <f t="shared" si="1"/>
        <v>0.830889983086553</v>
      </c>
      <c r="O10" s="71"/>
      <c r="P10" s="70"/>
      <c r="Q10" s="70"/>
      <c r="R10" s="70"/>
      <c r="S10" s="72"/>
    </row>
    <row r="11" s="2" customFormat="1" ht="15" customHeight="1" spans="1:19">
      <c r="A11" s="31" t="s">
        <v>20</v>
      </c>
      <c r="B11" s="29">
        <v>142513</v>
      </c>
      <c r="C11" s="29">
        <v>120457</v>
      </c>
      <c r="D11" s="27">
        <f t="shared" si="0"/>
        <v>0.845235171528211</v>
      </c>
      <c r="E11" s="29">
        <v>43566767</v>
      </c>
      <c r="F11" s="29">
        <v>38546834</v>
      </c>
      <c r="G11" s="28">
        <f t="shared" si="1"/>
        <v>0.884776095504172</v>
      </c>
      <c r="O11" s="71"/>
      <c r="P11" s="70"/>
      <c r="Q11" s="70"/>
      <c r="R11" s="70"/>
      <c r="S11" s="72"/>
    </row>
    <row r="12" s="2" customFormat="1" ht="15" customHeight="1" spans="1:19">
      <c r="A12" s="32" t="s">
        <v>21</v>
      </c>
      <c r="B12" s="33">
        <v>224567</v>
      </c>
      <c r="C12" s="33">
        <v>224567</v>
      </c>
      <c r="D12" s="34">
        <f t="shared" si="0"/>
        <v>1</v>
      </c>
      <c r="E12" s="33">
        <v>3165467</v>
      </c>
      <c r="F12" s="33">
        <v>3165467</v>
      </c>
      <c r="G12" s="35">
        <f t="shared" si="1"/>
        <v>1</v>
      </c>
      <c r="O12" s="71"/>
      <c r="P12" s="72"/>
      <c r="Q12" s="72"/>
      <c r="R12" s="72"/>
      <c r="S12" s="72"/>
    </row>
    <row r="13" s="2" customFormat="1" ht="19" customHeight="1" spans="1:19">
      <c r="A13" s="36" t="s">
        <v>22</v>
      </c>
      <c r="B13" s="30">
        <f>B38+B34+B42+B47+B48</f>
        <v>5804027</v>
      </c>
      <c r="C13" s="30">
        <f>C38+C34+C42+C47+C48</f>
        <v>5723449</v>
      </c>
      <c r="D13" s="37">
        <f t="shared" si="0"/>
        <v>0.986116880572747</v>
      </c>
      <c r="E13" s="30">
        <f>E38+E34+E42+E47+E48</f>
        <v>50587120</v>
      </c>
      <c r="F13" s="30">
        <f>F38+F34+F42+F47+F48</f>
        <v>48483907</v>
      </c>
      <c r="G13" s="38">
        <f t="shared" si="1"/>
        <v>0.958423942695295</v>
      </c>
      <c r="O13" s="71"/>
      <c r="P13" s="73"/>
      <c r="Q13" s="73"/>
      <c r="R13" s="73"/>
      <c r="S13" s="73"/>
    </row>
    <row r="14" s="2" customFormat="1" ht="15" customHeight="1" spans="1:19">
      <c r="A14" s="39" t="s">
        <v>23</v>
      </c>
      <c r="B14" s="40">
        <f>SUM(B15:B20)</f>
        <v>334260</v>
      </c>
      <c r="C14" s="29">
        <f>SUM(C15:C20)</f>
        <v>317184</v>
      </c>
      <c r="D14" s="37">
        <f t="shared" si="0"/>
        <v>0.948914019027105</v>
      </c>
      <c r="E14" s="40">
        <v>345354233</v>
      </c>
      <c r="F14" s="29">
        <v>312557377</v>
      </c>
      <c r="G14" s="38">
        <f t="shared" si="1"/>
        <v>0.905034156624917</v>
      </c>
      <c r="O14" s="71"/>
      <c r="P14" s="71"/>
      <c r="Q14" s="71"/>
      <c r="R14" s="71"/>
      <c r="S14" s="71"/>
    </row>
    <row r="15" s="2" customFormat="1" ht="15" customHeight="1" spans="1:19">
      <c r="A15" s="16" t="s">
        <v>24</v>
      </c>
      <c r="B15" s="40">
        <v>60039</v>
      </c>
      <c r="C15" s="29">
        <v>59564</v>
      </c>
      <c r="D15" s="37">
        <f t="shared" ref="D15:D21" si="2">C15/B15</f>
        <v>0.992088475824048</v>
      </c>
      <c r="E15" s="40">
        <v>212354334</v>
      </c>
      <c r="F15" s="29">
        <v>200452045</v>
      </c>
      <c r="G15" s="38">
        <f t="shared" ref="G15:G21" si="3">F15/E15</f>
        <v>0.943950807238999</v>
      </c>
      <c r="O15" s="71"/>
      <c r="P15" s="71"/>
      <c r="Q15" s="71"/>
      <c r="R15" s="71"/>
      <c r="S15" s="71"/>
    </row>
    <row r="16" s="2" customFormat="1" ht="15" customHeight="1" spans="1:19">
      <c r="A16" s="16" t="s">
        <v>25</v>
      </c>
      <c r="B16" s="40">
        <v>59774</v>
      </c>
      <c r="C16" s="29">
        <v>56123</v>
      </c>
      <c r="D16" s="37">
        <f t="shared" si="2"/>
        <v>0.938919931742898</v>
      </c>
      <c r="E16" s="40">
        <v>535133345</v>
      </c>
      <c r="F16" s="29">
        <v>476123562</v>
      </c>
      <c r="G16" s="38">
        <f t="shared" si="3"/>
        <v>0.889728824504479</v>
      </c>
      <c r="O16" s="71"/>
      <c r="P16" s="71"/>
      <c r="Q16" s="71"/>
      <c r="R16" s="71"/>
      <c r="S16" s="71"/>
    </row>
    <row r="17" s="2" customFormat="1" ht="15" customHeight="1" spans="1:19">
      <c r="A17" s="16" t="s">
        <v>26</v>
      </c>
      <c r="B17" s="40">
        <v>56497</v>
      </c>
      <c r="C17" s="29">
        <v>54277</v>
      </c>
      <c r="D17" s="37">
        <f t="shared" si="2"/>
        <v>0.960705878188222</v>
      </c>
      <c r="E17" s="40">
        <v>543218843</v>
      </c>
      <c r="F17" s="29">
        <v>513457562</v>
      </c>
      <c r="G17" s="38">
        <f t="shared" si="3"/>
        <v>0.945213091586368</v>
      </c>
      <c r="O17" s="71"/>
      <c r="P17" s="74"/>
      <c r="Q17" s="71"/>
      <c r="R17" s="75"/>
      <c r="S17" s="71"/>
    </row>
    <row r="18" s="2" customFormat="1" ht="15" customHeight="1" spans="1:19">
      <c r="A18" s="41" t="s">
        <v>27</v>
      </c>
      <c r="B18" s="40">
        <v>52727</v>
      </c>
      <c r="C18" s="29">
        <v>50534</v>
      </c>
      <c r="D18" s="37">
        <f t="shared" si="2"/>
        <v>0.958408405560718</v>
      </c>
      <c r="E18" s="40">
        <v>445344434</v>
      </c>
      <c r="F18" s="29">
        <v>435201456</v>
      </c>
      <c r="G18" s="38">
        <f t="shared" si="3"/>
        <v>0.977224419515256</v>
      </c>
      <c r="O18" s="71"/>
      <c r="P18" s="74"/>
      <c r="Q18" s="71"/>
      <c r="R18" s="75"/>
      <c r="S18" s="71"/>
    </row>
    <row r="19" s="2" customFormat="1" ht="15" customHeight="1" spans="1:19">
      <c r="A19" s="16" t="s">
        <v>28</v>
      </c>
      <c r="B19" s="40">
        <v>52688</v>
      </c>
      <c r="C19" s="29">
        <v>49433</v>
      </c>
      <c r="D19" s="37">
        <f t="shared" si="2"/>
        <v>0.938221226844822</v>
      </c>
      <c r="E19" s="40">
        <v>224120575</v>
      </c>
      <c r="F19" s="29">
        <v>221456754</v>
      </c>
      <c r="G19" s="38">
        <f t="shared" si="3"/>
        <v>0.988114339792319</v>
      </c>
      <c r="O19" s="71"/>
      <c r="P19" s="74"/>
      <c r="Q19" s="71"/>
      <c r="R19" s="74"/>
      <c r="S19" s="71"/>
    </row>
    <row r="20" s="2" customFormat="1" ht="15" customHeight="1" spans="1:19">
      <c r="A20" s="42" t="s">
        <v>29</v>
      </c>
      <c r="B20" s="43">
        <v>52535</v>
      </c>
      <c r="C20" s="44">
        <v>47253</v>
      </c>
      <c r="D20" s="45">
        <f t="shared" si="2"/>
        <v>0.899457504520796</v>
      </c>
      <c r="E20" s="43">
        <v>452113756</v>
      </c>
      <c r="F20" s="44">
        <v>445731234</v>
      </c>
      <c r="G20" s="46">
        <f t="shared" si="3"/>
        <v>0.985882928985687</v>
      </c>
      <c r="O20" s="71"/>
      <c r="P20" s="71"/>
      <c r="Q20" s="71"/>
      <c r="R20" s="71"/>
      <c r="S20" s="71"/>
    </row>
    <row r="21" s="2" customFormat="1" ht="15" customHeight="1" spans="1:19">
      <c r="A21" s="39" t="s">
        <v>30</v>
      </c>
      <c r="B21" s="40">
        <f>SUM(B22:B29)</f>
        <v>901301</v>
      </c>
      <c r="C21" s="29">
        <f>SUM(C22:C29)</f>
        <v>888697</v>
      </c>
      <c r="D21" s="38">
        <f t="shared" si="2"/>
        <v>0.986015770536147</v>
      </c>
      <c r="E21" s="40">
        <f>SUM(E22:E29)</f>
        <v>3155882</v>
      </c>
      <c r="F21" s="29">
        <f>SUM(F22:F29)</f>
        <v>2918588</v>
      </c>
      <c r="G21" s="38">
        <f t="shared" si="3"/>
        <v>0.924808975747509</v>
      </c>
      <c r="O21" s="71"/>
      <c r="P21" s="71"/>
      <c r="Q21" s="71"/>
      <c r="R21" s="71"/>
      <c r="S21" s="71"/>
    </row>
    <row r="22" s="2" customFormat="1" ht="15" customHeight="1" spans="1:19">
      <c r="A22" s="16" t="s">
        <v>24</v>
      </c>
      <c r="B22" s="40">
        <v>456213</v>
      </c>
      <c r="C22" s="29">
        <v>440545</v>
      </c>
      <c r="D22" s="38">
        <f t="shared" ref="D22:D29" si="4">C22/B22</f>
        <v>0.965656392956799</v>
      </c>
      <c r="E22" s="40">
        <v>1254678</v>
      </c>
      <c r="F22" s="29">
        <v>1125343</v>
      </c>
      <c r="G22" s="38">
        <f t="shared" ref="G22:G48" si="5">F22/E22</f>
        <v>0.896917774919143</v>
      </c>
      <c r="O22" s="71"/>
      <c r="P22" s="71"/>
      <c r="Q22" s="71"/>
      <c r="R22" s="71"/>
      <c r="S22" s="71"/>
    </row>
    <row r="23" s="2" customFormat="1" ht="15" customHeight="1" spans="1:7">
      <c r="A23" s="16" t="s">
        <v>25</v>
      </c>
      <c r="B23" s="40">
        <v>70545</v>
      </c>
      <c r="C23" s="29">
        <v>66543</v>
      </c>
      <c r="D23" s="38">
        <f t="shared" si="4"/>
        <v>0.943270253029981</v>
      </c>
      <c r="E23" s="40">
        <v>1025467</v>
      </c>
      <c r="F23" s="29">
        <v>954533</v>
      </c>
      <c r="G23" s="38">
        <f t="shared" si="5"/>
        <v>0.930827613175266</v>
      </c>
    </row>
    <row r="24" s="2" customFormat="1" ht="15" customHeight="1" spans="1:7">
      <c r="A24" s="16" t="s">
        <v>26</v>
      </c>
      <c r="B24" s="40">
        <v>45654</v>
      </c>
      <c r="C24" s="29">
        <v>52046</v>
      </c>
      <c r="D24" s="38">
        <f t="shared" si="4"/>
        <v>1.14000963770973</v>
      </c>
      <c r="E24" s="40">
        <v>165714</v>
      </c>
      <c r="F24" s="29">
        <v>156458</v>
      </c>
      <c r="G24" s="38">
        <f t="shared" si="5"/>
        <v>0.944144731284019</v>
      </c>
    </row>
    <row r="25" s="2" customFormat="1" ht="15" customHeight="1" spans="1:7">
      <c r="A25" s="16" t="s">
        <v>31</v>
      </c>
      <c r="B25" s="40">
        <v>55244</v>
      </c>
      <c r="C25" s="29">
        <v>54327</v>
      </c>
      <c r="D25" s="38">
        <f t="shared" si="4"/>
        <v>0.98340091231627</v>
      </c>
      <c r="E25" s="40">
        <v>168542</v>
      </c>
      <c r="F25" s="29">
        <v>158645</v>
      </c>
      <c r="G25" s="38">
        <f t="shared" si="5"/>
        <v>0.94127873171079</v>
      </c>
    </row>
    <row r="26" s="2" customFormat="1" ht="15" customHeight="1" spans="1:7">
      <c r="A26" s="41" t="s">
        <v>27</v>
      </c>
      <c r="B26" s="40">
        <v>87231</v>
      </c>
      <c r="C26" s="29">
        <v>88743</v>
      </c>
      <c r="D26" s="38">
        <f t="shared" si="4"/>
        <v>1.01733328747808</v>
      </c>
      <c r="E26" s="40">
        <v>165678</v>
      </c>
      <c r="F26" s="29">
        <v>165444</v>
      </c>
      <c r="G26" s="38">
        <f t="shared" si="5"/>
        <v>0.998587621772354</v>
      </c>
    </row>
    <row r="27" s="2" customFormat="1" ht="15" customHeight="1" spans="1:7">
      <c r="A27" s="41" t="s">
        <v>32</v>
      </c>
      <c r="B27" s="40">
        <v>75834</v>
      </c>
      <c r="C27" s="29">
        <v>74383</v>
      </c>
      <c r="D27" s="38">
        <f t="shared" si="4"/>
        <v>0.980866102276024</v>
      </c>
      <c r="E27" s="40">
        <v>124577</v>
      </c>
      <c r="F27" s="29">
        <v>113546</v>
      </c>
      <c r="G27" s="38">
        <f t="shared" si="5"/>
        <v>0.911452354768537</v>
      </c>
    </row>
    <row r="28" s="2" customFormat="1" ht="15" customHeight="1" spans="1:7">
      <c r="A28" s="41" t="s">
        <v>28</v>
      </c>
      <c r="B28" s="40">
        <v>35456</v>
      </c>
      <c r="C28" s="29">
        <v>34567</v>
      </c>
      <c r="D28" s="38">
        <f t="shared" si="4"/>
        <v>0.97492666967509</v>
      </c>
      <c r="E28" s="40">
        <v>98758</v>
      </c>
      <c r="F28" s="29">
        <v>98752</v>
      </c>
      <c r="G28" s="38">
        <f t="shared" si="5"/>
        <v>0.999939245428218</v>
      </c>
    </row>
    <row r="29" s="2" customFormat="1" ht="15" customHeight="1" spans="1:7">
      <c r="A29" s="42" t="s">
        <v>29</v>
      </c>
      <c r="B29" s="43">
        <v>75124</v>
      </c>
      <c r="C29" s="44">
        <v>77543</v>
      </c>
      <c r="D29" s="46">
        <f t="shared" si="4"/>
        <v>1.03220009584154</v>
      </c>
      <c r="E29" s="43">
        <v>152468</v>
      </c>
      <c r="F29" s="44">
        <v>145867</v>
      </c>
      <c r="G29" s="46">
        <f t="shared" si="5"/>
        <v>0.956705669386363</v>
      </c>
    </row>
    <row r="30" s="2" customFormat="1" ht="15" customHeight="1" spans="1:7">
      <c r="A30" s="39" t="s">
        <v>33</v>
      </c>
      <c r="B30" s="40">
        <f>B31+B32+B33</f>
        <v>1446620</v>
      </c>
      <c r="C30" s="29">
        <f>C31+C32+C33</f>
        <v>1523196</v>
      </c>
      <c r="D30" s="37">
        <f t="shared" ref="D30:D48" si="6">C30/B30</f>
        <v>1.05293442645615</v>
      </c>
      <c r="E30" s="40">
        <f>E31+E32+E33</f>
        <v>2554218</v>
      </c>
      <c r="F30" s="29">
        <f>F31+F32+F33</f>
        <v>2518472</v>
      </c>
      <c r="G30" s="38">
        <f t="shared" si="5"/>
        <v>0.986005109978866</v>
      </c>
    </row>
    <row r="31" s="2" customFormat="1" ht="15" customHeight="1" spans="1:7">
      <c r="A31" s="16" t="s">
        <v>34</v>
      </c>
      <c r="B31" s="40">
        <v>545313</v>
      </c>
      <c r="C31" s="29">
        <v>546343</v>
      </c>
      <c r="D31" s="37">
        <f t="shared" si="6"/>
        <v>1.00188882348303</v>
      </c>
      <c r="E31" s="40">
        <v>745631</v>
      </c>
      <c r="F31" s="29">
        <v>731245</v>
      </c>
      <c r="G31" s="38">
        <f t="shared" si="5"/>
        <v>0.980706274283124</v>
      </c>
    </row>
    <row r="32" s="2" customFormat="1" ht="15" customHeight="1" spans="1:7">
      <c r="A32" s="16" t="s">
        <v>35</v>
      </c>
      <c r="B32" s="40">
        <v>546731</v>
      </c>
      <c r="C32" s="29">
        <v>645466</v>
      </c>
      <c r="D32" s="37">
        <f t="shared" si="6"/>
        <v>1.18059155233561</v>
      </c>
      <c r="E32" s="40">
        <v>854313</v>
      </c>
      <c r="F32" s="29">
        <v>842104</v>
      </c>
      <c r="G32" s="38">
        <f t="shared" si="5"/>
        <v>0.985708984880249</v>
      </c>
    </row>
    <row r="33" s="2" customFormat="1" ht="15" customHeight="1" spans="1:7">
      <c r="A33" s="22" t="s">
        <v>36</v>
      </c>
      <c r="B33" s="43">
        <v>354576</v>
      </c>
      <c r="C33" s="44">
        <v>331387</v>
      </c>
      <c r="D33" s="45">
        <f t="shared" si="6"/>
        <v>0.934600762600966</v>
      </c>
      <c r="E33" s="43">
        <v>954274</v>
      </c>
      <c r="F33" s="44">
        <v>945123</v>
      </c>
      <c r="G33" s="46">
        <f t="shared" si="5"/>
        <v>0.990410511027231</v>
      </c>
    </row>
    <row r="34" s="2" customFormat="1" ht="15" customHeight="1" spans="1:7">
      <c r="A34" s="41" t="s">
        <v>37</v>
      </c>
      <c r="B34" s="47">
        <f>B35+B36+B37</f>
        <v>4256522</v>
      </c>
      <c r="C34" s="30">
        <f>SUM(C35:C37)</f>
        <v>4233409</v>
      </c>
      <c r="D34" s="37">
        <f t="shared" si="6"/>
        <v>0.994569979903781</v>
      </c>
      <c r="E34" s="47">
        <f>E35+E36+E37</f>
        <v>10541024</v>
      </c>
      <c r="F34" s="30">
        <f>SUM(F35:F37)</f>
        <v>9770840</v>
      </c>
      <c r="G34" s="38">
        <f t="shared" si="5"/>
        <v>0.926934612804221</v>
      </c>
    </row>
    <row r="35" s="2" customFormat="1" ht="15" customHeight="1" spans="1:7">
      <c r="A35" s="16" t="s">
        <v>38</v>
      </c>
      <c r="B35" s="40">
        <v>3543377</v>
      </c>
      <c r="C35" s="29">
        <v>3543377</v>
      </c>
      <c r="D35" s="37">
        <f t="shared" si="6"/>
        <v>1</v>
      </c>
      <c r="E35" s="40">
        <v>8542134</v>
      </c>
      <c r="F35" s="29">
        <v>7985431</v>
      </c>
      <c r="G35" s="38">
        <f t="shared" si="5"/>
        <v>0.934828580305577</v>
      </c>
    </row>
    <row r="36" s="2" customFormat="1" ht="15" customHeight="1" spans="1:7">
      <c r="A36" s="16" t="s">
        <v>29</v>
      </c>
      <c r="B36" s="40">
        <v>254378</v>
      </c>
      <c r="C36" s="29">
        <v>245778</v>
      </c>
      <c r="D36" s="37">
        <f t="shared" si="6"/>
        <v>0.966192044909544</v>
      </c>
      <c r="E36" s="40">
        <v>874214</v>
      </c>
      <c r="F36" s="29">
        <v>785431</v>
      </c>
      <c r="G36" s="38">
        <f t="shared" si="5"/>
        <v>0.898442486622269</v>
      </c>
    </row>
    <row r="37" s="2" customFormat="1" ht="15" customHeight="1" spans="1:7">
      <c r="A37" s="22" t="s">
        <v>39</v>
      </c>
      <c r="B37" s="43">
        <v>458767</v>
      </c>
      <c r="C37" s="44">
        <v>444254</v>
      </c>
      <c r="D37" s="45">
        <f t="shared" si="6"/>
        <v>0.968365204995128</v>
      </c>
      <c r="E37" s="43">
        <v>1124676</v>
      </c>
      <c r="F37" s="44">
        <v>999978</v>
      </c>
      <c r="G37" s="46">
        <f t="shared" si="5"/>
        <v>0.889125401448951</v>
      </c>
    </row>
    <row r="38" s="2" customFormat="1" ht="18" customHeight="1" spans="1:7">
      <c r="A38" s="41" t="s">
        <v>40</v>
      </c>
      <c r="B38" s="47">
        <f>B39+B40+B41</f>
        <v>933916</v>
      </c>
      <c r="C38" s="30">
        <f>SUM(C39:C41)</f>
        <v>933234</v>
      </c>
      <c r="D38" s="37">
        <f t="shared" si="6"/>
        <v>0.99926974160417</v>
      </c>
      <c r="E38" s="47">
        <f>SUM(E39:E41)</f>
        <v>13230477</v>
      </c>
      <c r="F38" s="47">
        <f>SUM(F39:F41)</f>
        <v>14005750</v>
      </c>
      <c r="G38" s="38">
        <f t="shared" si="5"/>
        <v>1.05859750937173</v>
      </c>
    </row>
    <row r="39" s="2" customFormat="1" ht="15" customHeight="1" spans="1:7">
      <c r="A39" s="16" t="s">
        <v>41</v>
      </c>
      <c r="B39" s="40">
        <v>356336</v>
      </c>
      <c r="C39" s="29">
        <v>353123</v>
      </c>
      <c r="D39" s="37">
        <f t="shared" si="6"/>
        <v>0.990983229311661</v>
      </c>
      <c r="E39" s="40">
        <v>4561234</v>
      </c>
      <c r="F39" s="29">
        <v>4456786</v>
      </c>
      <c r="G39" s="38">
        <f t="shared" si="5"/>
        <v>0.97710093365085</v>
      </c>
    </row>
    <row r="40" s="2" customFormat="1" ht="15" customHeight="1" spans="1:7">
      <c r="A40" s="16" t="s">
        <v>42</v>
      </c>
      <c r="B40" s="40">
        <v>345345</v>
      </c>
      <c r="C40" s="29">
        <v>355543</v>
      </c>
      <c r="D40" s="37">
        <f t="shared" si="6"/>
        <v>1.02952989039946</v>
      </c>
      <c r="E40" s="40">
        <v>5544676</v>
      </c>
      <c r="F40" s="29">
        <v>5544731</v>
      </c>
      <c r="G40" s="38">
        <f t="shared" si="5"/>
        <v>1.00000991942541</v>
      </c>
    </row>
    <row r="41" s="2" customFormat="1" ht="15" customHeight="1" spans="1:7">
      <c r="A41" s="22" t="s">
        <v>43</v>
      </c>
      <c r="B41" s="43">
        <v>232235</v>
      </c>
      <c r="C41" s="44">
        <v>224568</v>
      </c>
      <c r="D41" s="45">
        <f t="shared" si="6"/>
        <v>0.966986027084634</v>
      </c>
      <c r="E41" s="43">
        <v>3124567</v>
      </c>
      <c r="F41" s="44">
        <v>4004233</v>
      </c>
      <c r="G41" s="46">
        <f t="shared" si="5"/>
        <v>1.28153212909181</v>
      </c>
    </row>
    <row r="42" s="2" customFormat="1" ht="18" customHeight="1" spans="1:7">
      <c r="A42" s="41" t="s">
        <v>44</v>
      </c>
      <c r="B42" s="47">
        <f>B43+B44+B45+B46</f>
        <v>250148</v>
      </c>
      <c r="C42" s="30">
        <f>SUM(C43:C46)</f>
        <v>206573</v>
      </c>
      <c r="D42" s="37">
        <f t="shared" si="6"/>
        <v>0.825803124550266</v>
      </c>
      <c r="E42" s="47">
        <f>SUM(E43:E46)</f>
        <v>24885414</v>
      </c>
      <c r="F42" s="47">
        <f>SUM(F43:F46)</f>
        <v>22853252</v>
      </c>
      <c r="G42" s="38">
        <f t="shared" si="5"/>
        <v>0.918339232773061</v>
      </c>
    </row>
    <row r="43" s="2" customFormat="1" ht="15" customHeight="1" spans="1:7">
      <c r="A43" s="16" t="s">
        <v>45</v>
      </c>
      <c r="B43" s="40">
        <v>45343</v>
      </c>
      <c r="C43" s="29">
        <v>34566</v>
      </c>
      <c r="D43" s="37">
        <f t="shared" si="6"/>
        <v>0.76232274000397</v>
      </c>
      <c r="E43" s="40">
        <v>4456413</v>
      </c>
      <c r="F43" s="29">
        <v>4378645</v>
      </c>
      <c r="G43" s="38">
        <f t="shared" si="5"/>
        <v>0.982549193712522</v>
      </c>
    </row>
    <row r="44" s="2" customFormat="1" ht="15" customHeight="1" spans="1:7">
      <c r="A44" s="16" t="s">
        <v>46</v>
      </c>
      <c r="B44" s="40">
        <v>47542</v>
      </c>
      <c r="C44" s="29">
        <v>54531</v>
      </c>
      <c r="D44" s="37">
        <f t="shared" si="6"/>
        <v>1.14700685709478</v>
      </c>
      <c r="E44" s="40">
        <v>3456413</v>
      </c>
      <c r="F44" s="29">
        <v>3054686</v>
      </c>
      <c r="G44" s="38">
        <f t="shared" si="5"/>
        <v>0.883773437954319</v>
      </c>
    </row>
    <row r="45" s="2" customFormat="1" ht="15" customHeight="1" spans="1:7">
      <c r="A45" s="16" t="s">
        <v>47</v>
      </c>
      <c r="B45" s="40">
        <v>58732</v>
      </c>
      <c r="C45" s="29">
        <v>32133</v>
      </c>
      <c r="D45" s="37">
        <f t="shared" si="6"/>
        <v>0.547112306749302</v>
      </c>
      <c r="E45" s="40">
        <v>7451234</v>
      </c>
      <c r="F45" s="29">
        <v>6874243</v>
      </c>
      <c r="G45" s="38">
        <f t="shared" si="5"/>
        <v>0.922564369874842</v>
      </c>
    </row>
    <row r="46" s="2" customFormat="1" ht="15" customHeight="1" spans="1:7">
      <c r="A46" s="22" t="s">
        <v>48</v>
      </c>
      <c r="B46" s="48">
        <v>98531</v>
      </c>
      <c r="C46" s="44">
        <v>85343</v>
      </c>
      <c r="D46" s="37">
        <f t="shared" si="6"/>
        <v>0.866153799311892</v>
      </c>
      <c r="E46" s="48">
        <v>9521354</v>
      </c>
      <c r="F46" s="44">
        <v>8545678</v>
      </c>
      <c r="G46" s="38">
        <f t="shared" si="5"/>
        <v>0.89752759954099</v>
      </c>
    </row>
    <row r="47" s="2" customFormat="1" ht="18" customHeight="1" spans="1:7">
      <c r="A47" s="41" t="s">
        <v>49</v>
      </c>
      <c r="B47" s="49">
        <v>128875</v>
      </c>
      <c r="C47" s="29">
        <v>115767</v>
      </c>
      <c r="D47" s="50">
        <f t="shared" si="6"/>
        <v>0.898289039767216</v>
      </c>
      <c r="E47" s="49">
        <v>984563</v>
      </c>
      <c r="F47" s="29">
        <v>878653</v>
      </c>
      <c r="G47" s="51">
        <f t="shared" si="5"/>
        <v>0.892429433159686</v>
      </c>
    </row>
    <row r="48" s="2" customFormat="1" ht="18" customHeight="1" spans="1:7">
      <c r="A48" s="52" t="s">
        <v>50</v>
      </c>
      <c r="B48" s="53">
        <v>234566</v>
      </c>
      <c r="C48" s="53">
        <v>234466</v>
      </c>
      <c r="D48" s="37">
        <f t="shared" si="6"/>
        <v>0.999573680755097</v>
      </c>
      <c r="E48" s="53">
        <v>945642</v>
      </c>
      <c r="F48" s="53">
        <v>975412</v>
      </c>
      <c r="G48" s="38">
        <f t="shared" si="5"/>
        <v>1.03148125823515</v>
      </c>
    </row>
    <row r="49" s="2" customFormat="1" ht="19" customHeight="1" spans="1:7">
      <c r="A49" s="36" t="s">
        <v>51</v>
      </c>
      <c r="B49" s="54" t="s">
        <v>52</v>
      </c>
      <c r="C49" s="54">
        <f>SUM(C50:C53)</f>
        <v>0</v>
      </c>
      <c r="D49" s="55" t="s">
        <v>52</v>
      </c>
      <c r="E49" s="56" t="s">
        <v>52</v>
      </c>
      <c r="F49" s="54">
        <f>SUM(F50:F53)</f>
        <v>0</v>
      </c>
      <c r="G49" s="57" t="s">
        <v>52</v>
      </c>
    </row>
    <row r="50" s="2" customFormat="1" ht="15" customHeight="1" spans="1:7">
      <c r="A50" s="31" t="s">
        <v>53</v>
      </c>
      <c r="B50" s="40" t="s">
        <v>52</v>
      </c>
      <c r="C50" s="47"/>
      <c r="D50" s="58" t="s">
        <v>52</v>
      </c>
      <c r="E50" s="59" t="s">
        <v>52</v>
      </c>
      <c r="F50" s="60"/>
      <c r="G50" s="28" t="s">
        <v>52</v>
      </c>
    </row>
    <row r="51" s="2" customFormat="1" ht="15" customHeight="1" spans="1:7">
      <c r="A51" s="31" t="s">
        <v>54</v>
      </c>
      <c r="B51" s="40" t="s">
        <v>52</v>
      </c>
      <c r="C51" s="47"/>
      <c r="D51" s="58" t="s">
        <v>52</v>
      </c>
      <c r="E51" s="59" t="s">
        <v>52</v>
      </c>
      <c r="F51" s="60"/>
      <c r="G51" s="28" t="s">
        <v>52</v>
      </c>
    </row>
    <row r="52" s="2" customFormat="1" ht="15" customHeight="1" spans="1:7">
      <c r="A52" s="31" t="s">
        <v>55</v>
      </c>
      <c r="B52" s="40" t="s">
        <v>52</v>
      </c>
      <c r="C52" s="47"/>
      <c r="D52" s="58" t="s">
        <v>52</v>
      </c>
      <c r="E52" s="59" t="s">
        <v>52</v>
      </c>
      <c r="F52" s="60"/>
      <c r="G52" s="28" t="s">
        <v>52</v>
      </c>
    </row>
    <row r="53" s="2" customFormat="1" ht="15" customHeight="1" spans="1:7">
      <c r="A53" s="61" t="s">
        <v>56</v>
      </c>
      <c r="B53" s="43" t="s">
        <v>52</v>
      </c>
      <c r="C53" s="62"/>
      <c r="D53" s="23" t="s">
        <v>52</v>
      </c>
      <c r="E53" s="63" t="s">
        <v>52</v>
      </c>
      <c r="F53" s="64"/>
      <c r="G53" s="24" t="s">
        <v>52</v>
      </c>
    </row>
  </sheetData>
  <mergeCells count="5">
    <mergeCell ref="A1:G1"/>
    <mergeCell ref="B4:D4"/>
    <mergeCell ref="E4:G4"/>
    <mergeCell ref="P2:R3"/>
    <mergeCell ref="P4:R11"/>
  </mergeCells>
  <printOptions horizontalCentered="1"/>
  <pageMargins left="0.748031496062992" right="0.748031496062992" top="0.984251968503937" bottom="0.984251968503937" header="0.511811023622047" footer="0.511811023622047"/>
  <pageSetup paperSize="9" scale="87" orientation="portrait" horizontalDpi="600" verticalDpi="600"/>
  <headerFooter alignWithMargins="0" scaleWithDoc="0"/>
  <ignoredErrors>
    <ignoredError sqref="C42" formulaRange="1"/>
    <ignoredError sqref="E42:F42" formulaRange="1" unlockedFormula="1"/>
    <ignoredError sqref="D8 D6 D38 D42 D30 D21" formula="1"/>
    <ignoredError sqref="C30 B42 B38 B34 C14 F30 E34 E38:F38 C21 F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" defaultRowHeight="15.6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" defaultRowHeight="15.6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</cp:lastModifiedBy>
  <cp:revision>1</cp:revision>
  <dcterms:created xsi:type="dcterms:W3CDTF">2022-01-12T08:44:00Z</dcterms:created>
  <dcterms:modified xsi:type="dcterms:W3CDTF">2022-01-20T03:02:21Z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C792159798DE4667A8918701FFE298E8</vt:lpwstr>
  </property>
  <property fmtid="{D5CDD505-2E9C-101B-9397-08002B2CF9AE}" pid="3" name="KSOProductBuildVer">
    <vt:lpwstr>1033-11.2.0.10443</vt:lpwstr>
  </property>
</Properties>
</file>